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WORK\RETENCE\_PODKLADY\TEXT\OBJEKT_P\"/>
    </mc:Choice>
  </mc:AlternateContent>
  <bookViews>
    <workbookView xWindow="0" yWindow="0" windowWidth="25125" windowHeight="14235"/>
  </bookViews>
  <sheets>
    <sheet name="Sheet1" sheetId="1" r:id="rId1"/>
  </sheets>
  <definedNames>
    <definedName name="_xlnm.Print_Area" localSheetId="0">Sheet1!$B$2:$S$55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D39" i="1" l="1"/>
  <c r="F39" i="1" s="1"/>
  <c r="H39" i="1" s="1"/>
  <c r="I39" i="1" s="1"/>
  <c r="J39" i="1" s="1"/>
  <c r="C39" i="1"/>
  <c r="E39" i="1" s="1"/>
  <c r="S10" i="1" l="1"/>
  <c r="L27" i="1" s="1"/>
  <c r="B28" i="1" s="1"/>
  <c r="H10" i="1"/>
  <c r="D26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D10" i="1"/>
  <c r="K20" i="1" l="1"/>
  <c r="K17" i="1"/>
  <c r="K19" i="1"/>
  <c r="K13" i="1"/>
  <c r="K12" i="1"/>
  <c r="K26" i="1"/>
  <c r="K25" i="1"/>
  <c r="K23" i="1"/>
  <c r="K14" i="1"/>
  <c r="K24" i="1"/>
  <c r="K22" i="1"/>
  <c r="K15" i="1"/>
  <c r="K10" i="1"/>
  <c r="K18" i="1"/>
  <c r="K11" i="1"/>
  <c r="N10" i="1"/>
  <c r="K16" i="1"/>
</calcChain>
</file>

<file path=xl/sharedStrings.xml><?xml version="1.0" encoding="utf-8"?>
<sst xmlns="http://schemas.openxmlformats.org/spreadsheetml/2006/main" count="109" uniqueCount="97">
  <si>
    <t>p</t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</si>
  <si>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</si>
  <si>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</si>
  <si>
    <t>A</t>
  </si>
  <si>
    <t>φ</t>
  </si>
  <si>
    <t>w</t>
  </si>
  <si>
    <r>
      <t>A</t>
    </r>
    <r>
      <rPr>
        <vertAlign val="subscript"/>
        <sz val="12"/>
        <color indexed="8"/>
        <rFont val="Times New Roman"/>
        <family val="1"/>
        <charset val="238"/>
      </rPr>
      <t>red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</si>
  <si>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</si>
  <si>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</si>
  <si>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</si>
  <si>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</si>
  <si>
    <t>η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</si>
  <si>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</si>
  <si>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</t>
    </r>
  </si>
  <si>
    <t>n</t>
  </si>
  <si>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</si>
  <si>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zal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</si>
  <si>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</si>
  <si>
    <r>
      <t>[rok</t>
    </r>
    <r>
      <rPr>
        <vertAlign val="superscript"/>
        <sz val="12"/>
        <color indexed="8"/>
        <rFont val="Times New Roman"/>
        <family val="1"/>
        <charset val="238"/>
      </rPr>
      <t>-1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</si>
  <si>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.t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</si>
  <si>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.s]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</si>
  <si>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]</t>
    </r>
  </si>
  <si>
    <t>[-]</t>
  </si>
  <si>
    <t>[l/s]</t>
  </si>
  <si>
    <t>[min]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</si>
  <si>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</si>
  <si>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</si>
  <si>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</si>
  <si>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/os.rok]</t>
    </r>
  </si>
  <si>
    <t>[os]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</si>
  <si>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</si>
  <si>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t>Výběr typu a velikosti nádrže</t>
  </si>
  <si>
    <t>Výpočet otvoru pro regulovaný odtok z nádrže</t>
  </si>
  <si>
    <t>Rozměry: 5,16x2,5x2,16m</t>
  </si>
  <si>
    <t>Objem nádrže: 23,4 m3</t>
  </si>
  <si>
    <t>Užitný objem nádrže: 21,06 m3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</si>
  <si>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</si>
  <si>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</si>
  <si>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</si>
  <si>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</si>
  <si>
    <t>v</t>
  </si>
  <si>
    <t>S</t>
  </si>
  <si>
    <t>Ød</t>
  </si>
  <si>
    <t>[m]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</si>
  <si>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/s]</t>
    </r>
  </si>
  <si>
    <t>[m/s]</t>
  </si>
  <si>
    <r>
      <t>[mm</t>
    </r>
    <r>
      <rPr>
        <sz val="12"/>
        <color indexed="8"/>
        <rFont val="Times New Roman"/>
        <family val="1"/>
        <charset val="238"/>
      </rPr>
      <t>]</t>
    </r>
  </si>
  <si>
    <t>Použité vzorce:</t>
  </si>
  <si>
    <t>Legenda:</t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</si>
  <si>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= 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/ t</t>
    </r>
    <r>
      <rPr>
        <vertAlign val="subscript"/>
        <sz val="12"/>
        <color indexed="8"/>
        <rFont val="Times New Roman"/>
        <family val="1"/>
        <charset val="238"/>
      </rPr>
      <t>c</t>
    </r>
  </si>
  <si>
    <t>p - periodicita srážek</t>
  </si>
  <si>
    <r>
      <t>∑q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-  součet specifických potřeb vody v objektu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</si>
  <si>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= A * φ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</si>
  <si>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- úhrn srážky pro stanovenou periodicitu a dobu trvání srážky</t>
    </r>
  </si>
  <si>
    <t>n - počet osob v objektu</t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</si>
  <si>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= 0,06 * [q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w -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>] * 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</si>
  <si>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- úhrn srážky pro konkrétní dobu trvání srážky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</si>
  <si>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specifická potřeba vody pro zavlažování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</si>
  <si>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=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* η</t>
    </r>
  </si>
  <si>
    <t>A - půdorysný průmět odvodňované plochy</t>
  </si>
  <si>
    <r>
      <t>A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zavlažovaná plocha pozemku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</si>
  <si>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= </t>
    </r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* n + 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zal</t>
    </r>
  </si>
  <si>
    <t>φ - součinitel odtoku srážkových vod</t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</si>
  <si>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- akumulační objem pro průměrnou potřebu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</si>
  <si>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= 0,06 * min(V</t>
    </r>
    <r>
      <rPr>
        <vertAlign val="subscript"/>
        <sz val="12"/>
        <color indexed="8"/>
        <rFont val="Times New Roman"/>
        <family val="1"/>
        <charset val="238"/>
      </rPr>
      <t>da</t>
    </r>
    <r>
      <rPr>
        <sz val="12"/>
        <color indexed="8"/>
        <rFont val="Times New Roman"/>
        <family val="1"/>
        <charset val="238"/>
      </rPr>
      <t>; V</t>
    </r>
    <r>
      <rPr>
        <vertAlign val="subscript"/>
        <sz val="12"/>
        <color indexed="8"/>
        <rFont val="Times New Roman"/>
        <family val="1"/>
        <charset val="238"/>
      </rPr>
      <t>na</t>
    </r>
    <r>
      <rPr>
        <sz val="12"/>
        <color indexed="8"/>
        <rFont val="Times New Roman"/>
        <family val="1"/>
        <charset val="238"/>
      </rPr>
      <t>)</t>
    </r>
  </si>
  <si>
    <t>w - součinitel stoletých srážek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</si>
  <si>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- akumulační objem nádrže</t>
    </r>
  </si>
  <si>
    <r>
      <t>V</t>
    </r>
    <r>
      <rPr>
        <sz val="12"/>
        <color indexed="8"/>
        <rFont val="Times New Roman"/>
        <family val="1"/>
        <charset val="238"/>
      </rPr>
      <t xml:space="preserve"> = 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+ 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</si>
  <si>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- redukovaný půdorysný průmět odvodňované plochy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</si>
  <si>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  <r>
      <rPr>
        <sz val="12"/>
        <color indexed="8"/>
        <rFont val="Times New Roman"/>
        <family val="1"/>
        <charset val="238"/>
      </rPr>
      <t xml:space="preserve"> -  plocha retenční dešťové nádrže</t>
    </r>
  </si>
  <si>
    <t>v = 0,71 * √(2 * g * h)</t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</si>
  <si>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regulovaný odtok srážkových vod z retenční dešťové nádrže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</si>
  <si>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  <r>
      <rPr>
        <sz val="12"/>
        <color indexed="8"/>
        <rFont val="Times New Roman"/>
        <family val="1"/>
        <charset val="238"/>
      </rPr>
      <t xml:space="preserve"> - výška otvoru pro regulovaný odtok od dna nádrže</t>
    </r>
  </si>
  <si>
    <r>
      <t>S</t>
    </r>
    <r>
      <rPr>
        <sz val="12"/>
        <color indexed="8"/>
        <rFont val="Times New Roman"/>
        <family val="1"/>
        <charset val="238"/>
      </rPr>
      <t xml:space="preserve"> =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/ v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</si>
  <si>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 xml:space="preserve">c </t>
    </r>
    <r>
      <rPr>
        <sz val="12"/>
        <color indexed="8"/>
        <rFont val="Times New Roman"/>
        <family val="1"/>
        <charset val="238"/>
      </rPr>
      <t>- doba trvání srážky stanovené návrhové periodicity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</si>
  <si>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  <r>
      <rPr>
        <sz val="12"/>
        <color indexed="8"/>
        <rFont val="Times New Roman"/>
        <family val="1"/>
        <charset val="238"/>
      </rPr>
      <t xml:space="preserve"> - max. výška hladiny od otvoru pro regulovaný odtok</t>
    </r>
  </si>
  <si>
    <r>
      <t>Ød = √[(4 * S) / π</t>
    </r>
    <r>
      <rPr>
        <sz val="12"/>
        <color indexed="8"/>
        <rFont val="Calibri"/>
        <family val="2"/>
        <charset val="238"/>
      </rPr>
      <t>]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</si>
  <si>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retenční objem nádrže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</si>
  <si>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dovolený odtok do kanalizace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</si>
  <si>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návrhový úhrn srážky pro stanov. periodicitu a dobu trvání srážky</t>
    </r>
  </si>
  <si>
    <t>v - rychlost volného výtoku</t>
  </si>
  <si>
    <t>η - hydraulická účinnost filtru</t>
  </si>
  <si>
    <t xml:space="preserve">S - plocha otvoru pro regulovaný odtok 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</si>
  <si>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- akumulační objem pro průměrný nátok</t>
    </r>
  </si>
  <si>
    <t xml:space="preserve">Ød - průměr kruhového otvoru pro regul. odtok  </t>
  </si>
  <si>
    <t>Kraj</t>
  </si>
  <si>
    <t>Oblast</t>
  </si>
  <si>
    <t>Jihomoravský</t>
  </si>
  <si>
    <t>18 - Uherské Hradiště</t>
  </si>
  <si>
    <t>Zavlažovaná plocha</t>
  </si>
  <si>
    <t>m2</t>
  </si>
  <si>
    <t>Periodicita</t>
  </si>
  <si>
    <t>Dovolený odtok</t>
  </si>
  <si>
    <t>(bezpečný přepad)</t>
  </si>
  <si>
    <t>l/s</t>
  </si>
  <si>
    <t>AS-NÁDRŽ 23,4 ER/S</t>
  </si>
  <si>
    <t>Návrh objemu retenční a akumulační nádrže (ARN1)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</si>
</sst>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\V\r\ \=\ 0.00\ \m\3"/>
    <numFmt numFmtId="167" formatCode="\V\a\ \=\ 0.00\ \m\3"/>
    <numFmt numFmtId="168" formatCode="\V\ \=\ 0.00\ \m\3"/>
    <numFmt numFmtId="169" formatCode="0.0000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165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2" fontId="4" fillId="0" borderId="12" xfId="0" applyNumberFormat="1" applyFont="1" applyFill="1" applyBorder="1" applyAlignment="1" applyProtection="1">
      <alignment horizontal="center"/>
      <protection hidden="1"/>
    </xf>
    <xf numFmtId="165" fontId="4" fillId="0" borderId="14" xfId="0" applyNumberFormat="1" applyFont="1" applyFill="1" applyBorder="1" applyAlignment="1" applyProtection="1">
      <alignment horizontal="center"/>
      <protection hidden="1"/>
    </xf>
    <xf numFmtId="164" fontId="4" fillId="0" borderId="14" xfId="0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2" fontId="4" fillId="0" borderId="15" xfId="0" applyNumberFormat="1" applyFont="1" applyFill="1" applyBorder="1" applyAlignment="1" applyProtection="1">
      <alignment horizontal="center"/>
      <protection hidden="1"/>
    </xf>
    <xf numFmtId="165" fontId="4" fillId="0" borderId="18" xfId="0" applyNumberFormat="1" applyFont="1" applyFill="1" applyBorder="1" applyAlignment="1" applyProtection="1">
      <alignment horizontal="center"/>
      <protection hidden="1"/>
    </xf>
    <xf numFmtId="164" fontId="4" fillId="0" borderId="18" xfId="0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6" fillId="0" borderId="0" xfId="0" applyFont="1"/>
    <xf numFmtId="0" fontId="7" fillId="0" borderId="0" xfId="0" applyFont="1"/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6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9" fontId="4" fillId="0" borderId="14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169" fontId="4" fillId="0" borderId="27" xfId="0" applyNumberFormat="1" applyFont="1" applyFill="1" applyBorder="1" applyAlignment="1" applyProtection="1">
      <alignment horizontal="center" vertical="center"/>
      <protection hidden="1"/>
    </xf>
    <xf numFmtId="169" fontId="4" fillId="0" borderId="29" xfId="0" applyNumberFormat="1" applyFont="1" applyFill="1" applyBorder="1" applyAlignment="1" applyProtection="1">
      <alignment horizontal="center" vertical="center"/>
      <protection hidden="1"/>
    </xf>
    <xf numFmtId="1" fontId="4" fillId="0" borderId="28" xfId="0" applyNumberFormat="1" applyFont="1" applyFill="1" applyBorder="1" applyAlignment="1" applyProtection="1">
      <alignment horizontal="center" vertical="center"/>
      <protection hidden="1"/>
    </xf>
    <xf numFmtId="1" fontId="4" fillId="0" borderId="30" xfId="0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Fill="1" applyBorder="1" applyAlignment="1" applyProtection="1">
      <alignment horizontal="center" vertical="center"/>
      <protection hidden="1"/>
    </xf>
    <xf numFmtId="2" fontId="4" fillId="0" borderId="17" xfId="0" applyNumberFormat="1" applyFont="1" applyFill="1" applyBorder="1" applyAlignment="1" applyProtection="1">
      <alignment horizontal="center" vertical="center"/>
      <protection hidden="1"/>
    </xf>
    <xf numFmtId="2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66" fontId="5" fillId="0" borderId="3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2" xfId="0" applyNumberFormat="1" applyFont="1" applyFill="1" applyBorder="1" applyAlignment="1" applyProtection="1">
      <alignment horizontal="center"/>
      <protection hidden="1"/>
    </xf>
    <xf numFmtId="167" fontId="5" fillId="0" borderId="3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2" xfId="0" applyNumberFormat="1" applyFont="1" applyFill="1" applyBorder="1" applyAlignment="1" applyProtection="1">
      <alignment horizontal="center" vertical="center"/>
      <protection hidden="1"/>
    </xf>
    <xf numFmtId="168" fontId="5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15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0" borderId="14" xfId="0" applyNumberFormat="1" applyFont="1" applyFill="1" applyBorder="1" applyAlignment="1" applyProtection="1">
      <alignment horizontal="center" vertical="center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1" fontId="4" fillId="0" borderId="11" xfId="0" applyNumberFormat="1" applyFont="1" applyFill="1" applyBorder="1" applyAlignment="1" applyProtection="1">
      <alignment horizontal="center" vertical="center"/>
      <protection hidden="1"/>
    </xf>
    <xf numFmtId="1" fontId="4" fillId="0" borderId="14" xfId="0" applyNumberFormat="1" applyFont="1" applyFill="1" applyBorder="1" applyAlignment="1" applyProtection="1">
      <alignment horizontal="center" vertical="center"/>
      <protection hidden="1"/>
    </xf>
    <xf numFmtId="1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abSelected="1" workbookViewId="0"/>
  </sheetViews>
  <sheetFormatPr defaultRowHeight="15" x14ac:dyDescent="0.25"/>
  <cols>
    <col min="15" max="15" width="11" bestFit="1" customWidth="1"/>
  </cols>
  <sheetData>
    <row r="2" spans="2:19" ht="18.75" x14ac:dyDescent="0.3">
      <c r="B2" s="19" t="s">
        <v>96</v>
      </c>
    </row>
    <row r="3" spans="2:19" ht="9.9499999999999993" customHeight="1" x14ac:dyDescent="0.3">
      <c r="B3" s="19"/>
    </row>
    <row r="4" spans="2:19" ht="15" customHeight="1" x14ac:dyDescent="0.25">
      <c r="B4" s="20" t="s">
        <v>85</v>
      </c>
      <c r="C4" t="s">
        <v>87</v>
      </c>
      <c r="G4" s="20" t="s">
        <v>89</v>
      </c>
      <c r="J4">
        <v>1650</v>
      </c>
      <c r="K4" t="s">
        <v>90</v>
      </c>
    </row>
    <row r="5" spans="2:19" ht="15" customHeight="1" x14ac:dyDescent="0.25">
      <c r="B5" s="20" t="s">
        <v>86</v>
      </c>
      <c r="C5" t="s">
        <v>88</v>
      </c>
      <c r="G5" s="20" t="s">
        <v>91</v>
      </c>
      <c r="J5">
        <v>0.2</v>
      </c>
      <c r="K5" t="s">
        <v>93</v>
      </c>
    </row>
    <row r="6" spans="2:19" ht="15" customHeight="1" x14ac:dyDescent="0.25">
      <c r="B6" s="20"/>
      <c r="G6" s="20" t="s">
        <v>92</v>
      </c>
      <c r="J6">
        <v>0.5</v>
      </c>
      <c r="K6" t="s">
        <v>94</v>
      </c>
    </row>
    <row r="7" spans="2:19" ht="9.9499999999999993" customHeight="1" thickBot="1" x14ac:dyDescent="0.3">
      <c r="B7" s="20"/>
    </row>
    <row r="8" spans="2:19" ht="18" customHeight="1" x14ac:dyDescent="0.35">
      <c r="B8" s="1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3" t="s">
        <v>9</v>
      </c>
      <c r="L8" s="1" t="s">
        <v>10</v>
      </c>
      <c r="M8" s="2" t="s">
        <v>11</v>
      </c>
      <c r="N8" s="3" t="s">
        <v>12</v>
      </c>
      <c r="O8" s="4" t="s">
        <v>13</v>
      </c>
      <c r="P8" s="2" t="s">
        <v>14</v>
      </c>
      <c r="Q8" s="2" t="s">
        <v>15</v>
      </c>
      <c r="R8" s="2" t="s">
        <v>16</v>
      </c>
      <c r="S8" s="3" t="s">
        <v>17</v>
      </c>
    </row>
    <row r="9" spans="2:19" ht="20.100000000000001" customHeight="1" thickBot="1" x14ac:dyDescent="0.4">
      <c r="B9" s="5" t="s">
        <v>18</v>
      </c>
      <c r="C9" s="6" t="s">
        <v>19</v>
      </c>
      <c r="D9" s="6" t="s">
        <v>20</v>
      </c>
      <c r="E9" s="6" t="s">
        <v>21</v>
      </c>
      <c r="F9" s="6" t="s">
        <v>22</v>
      </c>
      <c r="G9" s="6" t="s">
        <v>22</v>
      </c>
      <c r="H9" s="6" t="s">
        <v>21</v>
      </c>
      <c r="I9" s="6" t="s">
        <v>23</v>
      </c>
      <c r="J9" s="6" t="s">
        <v>24</v>
      </c>
      <c r="K9" s="7" t="s">
        <v>25</v>
      </c>
      <c r="L9" s="5" t="s">
        <v>26</v>
      </c>
      <c r="M9" s="6" t="s">
        <v>22</v>
      </c>
      <c r="N9" s="7" t="s">
        <v>27</v>
      </c>
      <c r="O9" s="5" t="s">
        <v>28</v>
      </c>
      <c r="P9" s="6" t="s">
        <v>29</v>
      </c>
      <c r="Q9" s="6" t="s">
        <v>30</v>
      </c>
      <c r="R9" s="6" t="s">
        <v>21</v>
      </c>
      <c r="S9" s="7" t="s">
        <v>27</v>
      </c>
    </row>
    <row r="10" spans="2:19" ht="15" customHeight="1" x14ac:dyDescent="0.25">
      <c r="B10" s="59">
        <v>0.2</v>
      </c>
      <c r="C10" s="8">
        <v>8.9</v>
      </c>
      <c r="D10" s="9">
        <f>C10/(J10*60)</f>
        <v>2.9666666666666668E-2</v>
      </c>
      <c r="E10" s="46">
        <v>550</v>
      </c>
      <c r="F10" s="46">
        <v>0.85</v>
      </c>
      <c r="G10" s="62">
        <v>1</v>
      </c>
      <c r="H10" s="70">
        <f>E10*F10</f>
        <v>467.5</v>
      </c>
      <c r="I10" s="76">
        <v>0.5</v>
      </c>
      <c r="J10" s="10">
        <v>5</v>
      </c>
      <c r="K10" s="11">
        <f>0.06*(D10*$H$10*$G$10-$I$10)*J10</f>
        <v>4.0107499999999998</v>
      </c>
      <c r="L10" s="59">
        <v>543</v>
      </c>
      <c r="M10" s="62">
        <v>0.95</v>
      </c>
      <c r="N10" s="64">
        <f>H10*L10/1000*M10</f>
        <v>241.15987499999997</v>
      </c>
      <c r="O10" s="67">
        <v>0</v>
      </c>
      <c r="P10" s="73">
        <v>0</v>
      </c>
      <c r="Q10" s="62">
        <v>0.12</v>
      </c>
      <c r="R10" s="70">
        <v>1650</v>
      </c>
      <c r="S10" s="64">
        <f>Q10*R10</f>
        <v>198</v>
      </c>
    </row>
    <row r="11" spans="2:19" ht="15" customHeight="1" x14ac:dyDescent="0.25">
      <c r="B11" s="60"/>
      <c r="C11" s="12">
        <v>13.7</v>
      </c>
      <c r="D11" s="13">
        <f>C11/(J11*60)</f>
        <v>2.283333333333333E-2</v>
      </c>
      <c r="E11" s="47"/>
      <c r="F11" s="47"/>
      <c r="G11" s="63"/>
      <c r="H11" s="71"/>
      <c r="I11" s="37"/>
      <c r="J11" s="14">
        <v>10</v>
      </c>
      <c r="K11" s="15">
        <f>0.06*(D11*$H$10*$G$10-$I$10)*J11</f>
        <v>6.1047500000000001</v>
      </c>
      <c r="L11" s="60"/>
      <c r="M11" s="63"/>
      <c r="N11" s="65"/>
      <c r="O11" s="68"/>
      <c r="P11" s="74"/>
      <c r="Q11" s="63"/>
      <c r="R11" s="71"/>
      <c r="S11" s="65"/>
    </row>
    <row r="12" spans="2:19" ht="15" customHeight="1" x14ac:dyDescent="0.25">
      <c r="B12" s="60"/>
      <c r="C12" s="12">
        <v>16.600000000000001</v>
      </c>
      <c r="D12" s="13">
        <f t="shared" ref="D12:D25" si="0">C12/(J12*60)</f>
        <v>1.8444444444444447E-2</v>
      </c>
      <c r="E12" s="47"/>
      <c r="F12" s="47"/>
      <c r="G12" s="63"/>
      <c r="H12" s="71"/>
      <c r="I12" s="37"/>
      <c r="J12" s="14">
        <v>15</v>
      </c>
      <c r="K12" s="15">
        <f t="shared" ref="K12:K21" si="1">0.06*(D12*$H$10*$G$10-$I$10)*J12</f>
        <v>7.3105000000000011</v>
      </c>
      <c r="L12" s="60"/>
      <c r="M12" s="63"/>
      <c r="N12" s="65"/>
      <c r="O12" s="68"/>
      <c r="P12" s="74"/>
      <c r="Q12" s="63"/>
      <c r="R12" s="71"/>
      <c r="S12" s="65"/>
    </row>
    <row r="13" spans="2:19" ht="15" customHeight="1" x14ac:dyDescent="0.25">
      <c r="B13" s="60"/>
      <c r="C13" s="12">
        <v>17.899999999999999</v>
      </c>
      <c r="D13" s="13">
        <f t="shared" si="0"/>
        <v>1.4916666666666665E-2</v>
      </c>
      <c r="E13" s="48"/>
      <c r="F13" s="48"/>
      <c r="G13" s="63"/>
      <c r="H13" s="71"/>
      <c r="I13" s="37"/>
      <c r="J13" s="14">
        <v>20</v>
      </c>
      <c r="K13" s="15">
        <f t="shared" si="1"/>
        <v>7.7682499999999983</v>
      </c>
      <c r="L13" s="60"/>
      <c r="M13" s="63"/>
      <c r="N13" s="65"/>
      <c r="O13" s="68"/>
      <c r="P13" s="74"/>
      <c r="Q13" s="63"/>
      <c r="R13" s="71"/>
      <c r="S13" s="65"/>
    </row>
    <row r="14" spans="2:19" ht="15" customHeight="1" x14ac:dyDescent="0.25">
      <c r="B14" s="60"/>
      <c r="C14" s="12">
        <v>19.600000000000001</v>
      </c>
      <c r="D14" s="13">
        <f t="shared" si="0"/>
        <v>1.0888888888888889E-2</v>
      </c>
      <c r="E14" s="47">
        <v>0</v>
      </c>
      <c r="F14" s="47">
        <v>0</v>
      </c>
      <c r="G14" s="63"/>
      <c r="H14" s="71"/>
      <c r="I14" s="37"/>
      <c r="J14" s="14">
        <v>30</v>
      </c>
      <c r="K14" s="15">
        <f t="shared" si="1"/>
        <v>8.2629999999999999</v>
      </c>
      <c r="L14" s="60"/>
      <c r="M14" s="63"/>
      <c r="N14" s="65"/>
      <c r="O14" s="68"/>
      <c r="P14" s="74"/>
      <c r="Q14" s="63"/>
      <c r="R14" s="71"/>
      <c r="S14" s="65"/>
    </row>
    <row r="15" spans="2:19" ht="15" customHeight="1" x14ac:dyDescent="0.25">
      <c r="B15" s="60"/>
      <c r="C15" s="12">
        <v>21</v>
      </c>
      <c r="D15" s="13">
        <f t="shared" si="0"/>
        <v>8.7500000000000008E-3</v>
      </c>
      <c r="E15" s="47"/>
      <c r="F15" s="47"/>
      <c r="G15" s="63"/>
      <c r="H15" s="71"/>
      <c r="I15" s="37"/>
      <c r="J15" s="14">
        <v>40</v>
      </c>
      <c r="K15" s="15">
        <f t="shared" si="1"/>
        <v>8.6174999999999997</v>
      </c>
      <c r="L15" s="60"/>
      <c r="M15" s="63"/>
      <c r="N15" s="65"/>
      <c r="O15" s="68"/>
      <c r="P15" s="74"/>
      <c r="Q15" s="63"/>
      <c r="R15" s="71"/>
      <c r="S15" s="65"/>
    </row>
    <row r="16" spans="2:19" ht="15" customHeight="1" x14ac:dyDescent="0.25">
      <c r="B16" s="60"/>
      <c r="C16" s="12">
        <v>22.9</v>
      </c>
      <c r="D16" s="13">
        <f t="shared" si="0"/>
        <v>6.3611111111111108E-3</v>
      </c>
      <c r="E16" s="47"/>
      <c r="F16" s="47"/>
      <c r="G16" s="63"/>
      <c r="H16" s="71"/>
      <c r="I16" s="37"/>
      <c r="J16" s="14">
        <v>60</v>
      </c>
      <c r="K16" s="15">
        <f t="shared" si="1"/>
        <v>8.9057499999999976</v>
      </c>
      <c r="L16" s="60"/>
      <c r="M16" s="63"/>
      <c r="N16" s="65"/>
      <c r="O16" s="68"/>
      <c r="P16" s="74"/>
      <c r="Q16" s="63"/>
      <c r="R16" s="71"/>
      <c r="S16" s="65"/>
    </row>
    <row r="17" spans="2:19" ht="15" customHeight="1" x14ac:dyDescent="0.25">
      <c r="B17" s="60"/>
      <c r="C17" s="12">
        <v>26</v>
      </c>
      <c r="D17" s="13">
        <f t="shared" si="0"/>
        <v>3.6111111111111109E-3</v>
      </c>
      <c r="E17" s="47"/>
      <c r="F17" s="47"/>
      <c r="G17" s="63"/>
      <c r="H17" s="71"/>
      <c r="I17" s="37"/>
      <c r="J17" s="14">
        <v>120</v>
      </c>
      <c r="K17" s="15">
        <f t="shared" si="1"/>
        <v>8.5549999999999979</v>
      </c>
      <c r="L17" s="60"/>
      <c r="M17" s="63"/>
      <c r="N17" s="65"/>
      <c r="O17" s="68"/>
      <c r="P17" s="74"/>
      <c r="Q17" s="63"/>
      <c r="R17" s="71"/>
      <c r="S17" s="65"/>
    </row>
    <row r="18" spans="2:19" ht="15" customHeight="1" x14ac:dyDescent="0.25">
      <c r="B18" s="60"/>
      <c r="C18" s="12">
        <v>30.3</v>
      </c>
      <c r="D18" s="13">
        <f t="shared" si="0"/>
        <v>2.1041666666666665E-3</v>
      </c>
      <c r="E18" s="48"/>
      <c r="F18" s="48"/>
      <c r="G18" s="63"/>
      <c r="H18" s="71"/>
      <c r="I18" s="37"/>
      <c r="J18" s="14">
        <v>240</v>
      </c>
      <c r="K18" s="15">
        <f t="shared" si="1"/>
        <v>6.9652499999999993</v>
      </c>
      <c r="L18" s="60"/>
      <c r="M18" s="63"/>
      <c r="N18" s="65"/>
      <c r="O18" s="68"/>
      <c r="P18" s="74"/>
      <c r="Q18" s="63"/>
      <c r="R18" s="71"/>
      <c r="S18" s="65"/>
    </row>
    <row r="19" spans="2:19" ht="15" customHeight="1" x14ac:dyDescent="0.25">
      <c r="B19" s="60"/>
      <c r="C19" s="12">
        <v>32.4</v>
      </c>
      <c r="D19" s="13">
        <f t="shared" si="0"/>
        <v>1.5E-3</v>
      </c>
      <c r="E19" s="47">
        <v>0</v>
      </c>
      <c r="F19" s="47">
        <v>0</v>
      </c>
      <c r="G19" s="63"/>
      <c r="H19" s="71"/>
      <c r="I19" s="37"/>
      <c r="J19" s="14">
        <v>360</v>
      </c>
      <c r="K19" s="15">
        <f t="shared" si="1"/>
        <v>4.3470000000000013</v>
      </c>
      <c r="L19" s="60"/>
      <c r="M19" s="63"/>
      <c r="N19" s="65"/>
      <c r="O19" s="68"/>
      <c r="P19" s="74"/>
      <c r="Q19" s="63"/>
      <c r="R19" s="71"/>
      <c r="S19" s="65"/>
    </row>
    <row r="20" spans="2:19" ht="15" customHeight="1" x14ac:dyDescent="0.25">
      <c r="B20" s="60"/>
      <c r="C20" s="12">
        <v>33.9</v>
      </c>
      <c r="D20" s="13">
        <f t="shared" si="0"/>
        <v>1.1770833333333334E-3</v>
      </c>
      <c r="E20" s="47"/>
      <c r="F20" s="47"/>
      <c r="G20" s="63"/>
      <c r="H20" s="71"/>
      <c r="I20" s="37"/>
      <c r="J20" s="14">
        <v>480</v>
      </c>
      <c r="K20" s="15">
        <f t="shared" si="1"/>
        <v>1.4482500000000003</v>
      </c>
      <c r="L20" s="60"/>
      <c r="M20" s="63"/>
      <c r="N20" s="65"/>
      <c r="O20" s="68"/>
      <c r="P20" s="74"/>
      <c r="Q20" s="63"/>
      <c r="R20" s="71"/>
      <c r="S20" s="65"/>
    </row>
    <row r="21" spans="2:19" ht="15" customHeight="1" x14ac:dyDescent="0.25">
      <c r="B21" s="60"/>
      <c r="C21" s="12">
        <v>34.700000000000003</v>
      </c>
      <c r="D21" s="13">
        <f t="shared" si="0"/>
        <v>9.6388888888888902E-4</v>
      </c>
      <c r="E21" s="47"/>
      <c r="F21" s="47"/>
      <c r="G21" s="63"/>
      <c r="H21" s="71"/>
      <c r="I21" s="37"/>
      <c r="J21" s="14">
        <v>600</v>
      </c>
      <c r="K21" s="15">
        <f>IF(0.06*(D21*$H$10*$G$10-$I$10)*J21&lt;0,0,0.06*(D21*$H$10*$G$10-$I$10))</f>
        <v>0</v>
      </c>
      <c r="L21" s="60"/>
      <c r="M21" s="63"/>
      <c r="N21" s="65"/>
      <c r="O21" s="68"/>
      <c r="P21" s="74"/>
      <c r="Q21" s="63"/>
      <c r="R21" s="71"/>
      <c r="S21" s="65"/>
    </row>
    <row r="22" spans="2:19" ht="15" customHeight="1" x14ac:dyDescent="0.25">
      <c r="B22" s="60"/>
      <c r="C22" s="12">
        <v>35.5</v>
      </c>
      <c r="D22" s="13">
        <f t="shared" si="0"/>
        <v>8.2175925925925927E-4</v>
      </c>
      <c r="E22" s="48"/>
      <c r="F22" s="48"/>
      <c r="G22" s="63"/>
      <c r="H22" s="71"/>
      <c r="I22" s="37"/>
      <c r="J22" s="14">
        <v>720</v>
      </c>
      <c r="K22" s="15">
        <f>IF(0.06*(D22*$H$10*$G$10-$I$10)*J22&lt;0,0,0.06*(D22*$H$10*$G$10-$I$10))</f>
        <v>0</v>
      </c>
      <c r="L22" s="60"/>
      <c r="M22" s="63"/>
      <c r="N22" s="65"/>
      <c r="O22" s="68"/>
      <c r="P22" s="74"/>
      <c r="Q22" s="63"/>
      <c r="R22" s="71"/>
      <c r="S22" s="65"/>
    </row>
    <row r="23" spans="2:19" ht="15" customHeight="1" x14ac:dyDescent="0.25">
      <c r="B23" s="60"/>
      <c r="C23" s="12">
        <v>37.9</v>
      </c>
      <c r="D23" s="13">
        <f t="shared" si="0"/>
        <v>5.8487654320987651E-4</v>
      </c>
      <c r="E23" s="47">
        <v>0</v>
      </c>
      <c r="F23" s="47">
        <v>0</v>
      </c>
      <c r="G23" s="63"/>
      <c r="H23" s="71"/>
      <c r="I23" s="37"/>
      <c r="J23" s="14">
        <v>1080</v>
      </c>
      <c r="K23" s="15">
        <f>IF(0.06*(D23*$H$10*$G$10-$I$10)*J23&lt;0,0,0.06*(D23*$H$10*$G$10-$I$10))</f>
        <v>0</v>
      </c>
      <c r="L23" s="60"/>
      <c r="M23" s="63"/>
      <c r="N23" s="65"/>
      <c r="O23" s="68"/>
      <c r="P23" s="74"/>
      <c r="Q23" s="63"/>
      <c r="R23" s="71"/>
      <c r="S23" s="65"/>
    </row>
    <row r="24" spans="2:19" ht="15" customHeight="1" x14ac:dyDescent="0.25">
      <c r="B24" s="60"/>
      <c r="C24" s="12">
        <v>40</v>
      </c>
      <c r="D24" s="13">
        <f t="shared" si="0"/>
        <v>4.6296296296296298E-4</v>
      </c>
      <c r="E24" s="47"/>
      <c r="F24" s="47"/>
      <c r="G24" s="63"/>
      <c r="H24" s="71"/>
      <c r="I24" s="37"/>
      <c r="J24" s="14">
        <v>1440</v>
      </c>
      <c r="K24" s="15">
        <f>IF(0.06*(D24*$H$10*$G$10-$I$10)*J24&lt;0,0,0.06*(D24*$H$10*$G$10-$I$10))</f>
        <v>0</v>
      </c>
      <c r="L24" s="60"/>
      <c r="M24" s="63"/>
      <c r="N24" s="65"/>
      <c r="O24" s="68"/>
      <c r="P24" s="74"/>
      <c r="Q24" s="63"/>
      <c r="R24" s="71"/>
      <c r="S24" s="65"/>
    </row>
    <row r="25" spans="2:19" ht="15" customHeight="1" x14ac:dyDescent="0.25">
      <c r="B25" s="60"/>
      <c r="C25" s="12">
        <v>50.6</v>
      </c>
      <c r="D25" s="13">
        <f t="shared" si="0"/>
        <v>2.9282407407407409E-4</v>
      </c>
      <c r="E25" s="47"/>
      <c r="F25" s="47"/>
      <c r="G25" s="63"/>
      <c r="H25" s="71"/>
      <c r="I25" s="37"/>
      <c r="J25" s="14">
        <v>2880</v>
      </c>
      <c r="K25" s="15">
        <f>IF(0.06*(D25*$H$10*$G$10-$I$10)*J25&lt;0,0,0.06*(D25*$H$10*$G$10-$I$10))</f>
        <v>0</v>
      </c>
      <c r="L25" s="60"/>
      <c r="M25" s="63"/>
      <c r="N25" s="65"/>
      <c r="O25" s="68"/>
      <c r="P25" s="74"/>
      <c r="Q25" s="63"/>
      <c r="R25" s="71"/>
      <c r="S25" s="65"/>
    </row>
    <row r="26" spans="2:19" ht="15" customHeight="1" thickBot="1" x14ac:dyDescent="0.3">
      <c r="B26" s="61"/>
      <c r="C26" s="16">
        <v>59.2</v>
      </c>
      <c r="D26" s="17">
        <f>C26/(J26*60)</f>
        <v>2.2839506172839507E-4</v>
      </c>
      <c r="E26" s="49"/>
      <c r="F26" s="49"/>
      <c r="G26" s="38"/>
      <c r="H26" s="72"/>
      <c r="I26" s="45"/>
      <c r="J26" s="18">
        <v>4320</v>
      </c>
      <c r="K26" s="15">
        <f>IF(0.06*(D26*$H$10*$G$10-$I$10)*J26&lt;0,0,0.06*(D26*$H$10*$G$10-$I$10))</f>
        <v>0</v>
      </c>
      <c r="L26" s="61"/>
      <c r="M26" s="38"/>
      <c r="N26" s="66"/>
      <c r="O26" s="69"/>
      <c r="P26" s="75"/>
      <c r="Q26" s="38"/>
      <c r="R26" s="72"/>
      <c r="S26" s="66"/>
    </row>
    <row r="27" spans="2:19" ht="20.100000000000001" customHeight="1" thickBot="1" x14ac:dyDescent="0.3">
      <c r="B27" s="50">
        <v>8.91</v>
      </c>
      <c r="C27" s="51"/>
      <c r="D27" s="51"/>
      <c r="E27" s="51"/>
      <c r="F27" s="51"/>
      <c r="G27" s="51"/>
      <c r="H27" s="51"/>
      <c r="I27" s="51"/>
      <c r="J27" s="51"/>
      <c r="K27" s="52"/>
      <c r="L27" s="53">
        <f>0.06*S10</f>
        <v>11.879999999999999</v>
      </c>
      <c r="M27" s="54"/>
      <c r="N27" s="54"/>
      <c r="O27" s="54"/>
      <c r="P27" s="54"/>
      <c r="Q27" s="54"/>
      <c r="R27" s="54"/>
      <c r="S27" s="55"/>
    </row>
    <row r="28" spans="2:19" ht="20.100000000000001" customHeight="1" thickBot="1" x14ac:dyDescent="0.3">
      <c r="B28" s="56">
        <f>B27+L27</f>
        <v>20.79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8"/>
    </row>
    <row r="29" spans="2:19" ht="9.9499999999999993" customHeight="1" x14ac:dyDescent="0.25"/>
    <row r="30" spans="2:19" ht="15.75" x14ac:dyDescent="0.25">
      <c r="B30" s="20" t="s">
        <v>31</v>
      </c>
    </row>
    <row r="31" spans="2:19" x14ac:dyDescent="0.25">
      <c r="B31" t="s">
        <v>95</v>
      </c>
    </row>
    <row r="32" spans="2:19" x14ac:dyDescent="0.25">
      <c r="B32" t="s">
        <v>33</v>
      </c>
    </row>
    <row r="33" spans="2:17" x14ac:dyDescent="0.25">
      <c r="B33" t="s">
        <v>34</v>
      </c>
      <c r="E33" t="s">
        <v>35</v>
      </c>
    </row>
    <row r="34" spans="2:17" ht="9.9499999999999993" customHeight="1" x14ac:dyDescent="0.25"/>
    <row r="35" spans="2:17" ht="15.75" x14ac:dyDescent="0.25">
      <c r="B35" s="20" t="s">
        <v>32</v>
      </c>
    </row>
    <row r="36" spans="2:17" ht="9.9499999999999993" customHeight="1" thickBot="1" x14ac:dyDescent="0.3"/>
    <row r="37" spans="2:17" ht="20.100000000000001" customHeight="1" x14ac:dyDescent="0.35">
      <c r="B37" s="21" t="s">
        <v>9</v>
      </c>
      <c r="C37" s="22" t="s">
        <v>36</v>
      </c>
      <c r="D37" s="2" t="s">
        <v>37</v>
      </c>
      <c r="E37" s="2" t="s">
        <v>38</v>
      </c>
      <c r="F37" s="2" t="s">
        <v>39</v>
      </c>
      <c r="G37" s="2" t="s">
        <v>7</v>
      </c>
      <c r="H37" s="2" t="s">
        <v>40</v>
      </c>
      <c r="I37" s="22" t="s">
        <v>41</v>
      </c>
      <c r="J37" s="23" t="s">
        <v>42</v>
      </c>
    </row>
    <row r="38" spans="2:17" ht="20.100000000000001" customHeight="1" x14ac:dyDescent="0.25">
      <c r="B38" s="24" t="s">
        <v>25</v>
      </c>
      <c r="C38" s="25" t="s">
        <v>25</v>
      </c>
      <c r="D38" s="6" t="s">
        <v>21</v>
      </c>
      <c r="E38" s="6" t="s">
        <v>43</v>
      </c>
      <c r="F38" s="6" t="s">
        <v>43</v>
      </c>
      <c r="G38" s="25" t="s">
        <v>44</v>
      </c>
      <c r="H38" s="6" t="s">
        <v>45</v>
      </c>
      <c r="I38" s="25" t="s">
        <v>21</v>
      </c>
      <c r="J38" s="26" t="s">
        <v>46</v>
      </c>
    </row>
    <row r="39" spans="2:17" ht="12" customHeight="1" x14ac:dyDescent="0.25">
      <c r="B39" s="43">
        <v>10.852249999999998</v>
      </c>
      <c r="C39" s="37">
        <f>21.06-B39</f>
        <v>10.207750000000001</v>
      </c>
      <c r="D39" s="37">
        <f>5.16*2.5</f>
        <v>12.9</v>
      </c>
      <c r="E39" s="37">
        <f>C39/D39</f>
        <v>0.79129844961240314</v>
      </c>
      <c r="F39" s="37">
        <f>B39/D39</f>
        <v>0.84125968992248046</v>
      </c>
      <c r="G39" s="35">
        <v>5.0000000000000001E-4</v>
      </c>
      <c r="H39" s="37">
        <f>0.71*(SQRT(2*9.81*F39))</f>
        <v>2.8845155867348464</v>
      </c>
      <c r="I39" s="39">
        <f>G39/H39</f>
        <v>1.7333933028456245E-4</v>
      </c>
      <c r="J39" s="41">
        <f>SQRT((4*I39)/PI())*1000</f>
        <v>14.856059032469355</v>
      </c>
    </row>
    <row r="40" spans="2:17" ht="12" customHeight="1" thickBot="1" x14ac:dyDescent="0.3">
      <c r="B40" s="44"/>
      <c r="C40" s="45"/>
      <c r="D40" s="45"/>
      <c r="E40" s="45"/>
      <c r="F40" s="45"/>
      <c r="G40" s="36"/>
      <c r="H40" s="38"/>
      <c r="I40" s="40"/>
      <c r="J40" s="42"/>
    </row>
    <row r="42" spans="2:17" ht="18" customHeight="1" x14ac:dyDescent="0.25">
      <c r="B42" s="27" t="s">
        <v>47</v>
      </c>
      <c r="C42" s="28"/>
      <c r="D42" s="28"/>
      <c r="E42" s="28"/>
      <c r="F42" s="27" t="s">
        <v>48</v>
      </c>
      <c r="G42" s="28"/>
      <c r="H42" s="28"/>
      <c r="I42" s="29"/>
      <c r="J42" s="28"/>
      <c r="K42" s="28"/>
      <c r="L42" s="28"/>
      <c r="M42" s="30"/>
      <c r="N42" s="28"/>
      <c r="O42" s="28"/>
      <c r="P42" s="28"/>
      <c r="Q42" s="28"/>
    </row>
    <row r="43" spans="2:17" ht="18" customHeight="1" x14ac:dyDescent="0.35">
      <c r="B43" s="31" t="s">
        <v>49</v>
      </c>
      <c r="C43" s="29"/>
      <c r="D43" s="28"/>
      <c r="E43" s="28"/>
      <c r="F43" s="32" t="s">
        <v>50</v>
      </c>
      <c r="G43" s="28"/>
      <c r="H43" s="28"/>
      <c r="I43" s="29"/>
      <c r="J43" s="28"/>
      <c r="K43" s="28"/>
      <c r="L43" s="28"/>
      <c r="M43" s="32" t="s">
        <v>51</v>
      </c>
      <c r="N43" s="28"/>
      <c r="O43" s="28"/>
      <c r="P43" s="28"/>
      <c r="Q43" s="28"/>
    </row>
    <row r="44" spans="2:17" ht="18" customHeight="1" x14ac:dyDescent="0.25">
      <c r="B44" s="33" t="s">
        <v>52</v>
      </c>
      <c r="C44" s="29"/>
      <c r="D44" s="28"/>
      <c r="E44" s="28"/>
      <c r="F44" s="33" t="s">
        <v>53</v>
      </c>
      <c r="G44" s="28"/>
      <c r="H44" s="28"/>
      <c r="I44" s="29"/>
      <c r="J44" s="28"/>
      <c r="K44" s="28"/>
      <c r="L44" s="28"/>
      <c r="M44" s="32" t="s">
        <v>54</v>
      </c>
      <c r="N44" s="28"/>
      <c r="O44" s="28"/>
      <c r="P44" s="28"/>
      <c r="Q44" s="28"/>
    </row>
    <row r="45" spans="2:17" ht="18" customHeight="1" x14ac:dyDescent="0.35">
      <c r="B45" s="31" t="s">
        <v>55</v>
      </c>
      <c r="C45" s="29"/>
      <c r="D45" s="28"/>
      <c r="E45" s="28"/>
      <c r="F45" s="31" t="s">
        <v>56</v>
      </c>
      <c r="G45" s="28"/>
      <c r="H45" s="28"/>
      <c r="I45" s="29"/>
      <c r="J45" s="28"/>
      <c r="K45" s="28"/>
      <c r="L45" s="28"/>
      <c r="M45" s="32" t="s">
        <v>57</v>
      </c>
      <c r="N45" s="28"/>
      <c r="O45" s="28"/>
      <c r="P45" s="28"/>
      <c r="Q45" s="28"/>
    </row>
    <row r="46" spans="2:17" ht="18" customHeight="1" x14ac:dyDescent="0.35">
      <c r="B46" s="31" t="s">
        <v>58</v>
      </c>
      <c r="C46" s="28"/>
      <c r="D46" s="28"/>
      <c r="E46" s="28"/>
      <c r="F46" s="32" t="s">
        <v>59</v>
      </c>
      <c r="G46" s="28"/>
      <c r="H46" s="28"/>
      <c r="I46" s="29"/>
      <c r="J46" s="28"/>
      <c r="K46" s="28"/>
      <c r="L46" s="28"/>
      <c r="M46" s="32" t="s">
        <v>60</v>
      </c>
      <c r="N46" s="28"/>
      <c r="O46" s="28"/>
      <c r="P46" s="28"/>
      <c r="Q46" s="28"/>
    </row>
    <row r="47" spans="2:17" ht="18" customHeight="1" x14ac:dyDescent="0.35">
      <c r="B47" s="31" t="s">
        <v>61</v>
      </c>
      <c r="C47" s="28"/>
      <c r="D47" s="28"/>
      <c r="E47" s="28"/>
      <c r="F47" s="32" t="s">
        <v>62</v>
      </c>
      <c r="G47" s="28"/>
      <c r="H47" s="28"/>
      <c r="I47" s="29"/>
      <c r="J47" s="28"/>
      <c r="K47" s="28"/>
      <c r="L47" s="28"/>
      <c r="M47" s="32" t="s">
        <v>63</v>
      </c>
      <c r="N47" s="28"/>
      <c r="O47" s="28"/>
      <c r="P47" s="28"/>
      <c r="Q47" s="28"/>
    </row>
    <row r="48" spans="2:17" ht="18" customHeight="1" x14ac:dyDescent="0.35">
      <c r="B48" s="31" t="s">
        <v>64</v>
      </c>
      <c r="C48" s="28"/>
      <c r="D48" s="28"/>
      <c r="E48" s="28"/>
      <c r="F48" s="32" t="s">
        <v>65</v>
      </c>
      <c r="G48" s="28"/>
      <c r="H48" s="28"/>
      <c r="I48" s="29"/>
      <c r="J48" s="28"/>
      <c r="K48" s="28"/>
      <c r="L48" s="28"/>
      <c r="M48" s="32" t="s">
        <v>66</v>
      </c>
      <c r="N48" s="28"/>
      <c r="O48" s="28"/>
      <c r="P48" s="28"/>
      <c r="Q48" s="28"/>
    </row>
    <row r="49" spans="2:17" ht="18" customHeight="1" x14ac:dyDescent="0.35">
      <c r="B49" s="31" t="s">
        <v>67</v>
      </c>
      <c r="C49" s="28"/>
      <c r="D49" s="28"/>
      <c r="E49" s="28"/>
      <c r="F49" s="33" t="s">
        <v>68</v>
      </c>
      <c r="G49" s="28"/>
      <c r="H49" s="28"/>
      <c r="I49" s="29"/>
      <c r="J49" s="28"/>
      <c r="K49" s="28"/>
      <c r="L49" s="28"/>
      <c r="M49" s="32" t="s">
        <v>69</v>
      </c>
      <c r="N49" s="28"/>
      <c r="O49" s="28"/>
      <c r="P49" s="28"/>
      <c r="Q49" s="28"/>
    </row>
    <row r="50" spans="2:17" ht="18" customHeight="1" x14ac:dyDescent="0.35">
      <c r="B50" s="31" t="s">
        <v>70</v>
      </c>
      <c r="C50" s="28"/>
      <c r="D50" s="28"/>
      <c r="E50" s="28"/>
      <c r="F50" s="32" t="s">
        <v>71</v>
      </c>
      <c r="G50" s="28"/>
      <c r="H50" s="28"/>
      <c r="I50" s="29"/>
      <c r="J50" s="28"/>
      <c r="K50" s="28"/>
      <c r="L50" s="28"/>
      <c r="M50" s="32" t="s">
        <v>72</v>
      </c>
      <c r="N50" s="28"/>
      <c r="O50" s="28"/>
      <c r="P50" s="28"/>
      <c r="Q50" s="28"/>
    </row>
    <row r="51" spans="2:17" ht="18" customHeight="1" x14ac:dyDescent="0.35">
      <c r="B51" s="31" t="s">
        <v>73</v>
      </c>
      <c r="C51" s="28"/>
      <c r="D51" s="28"/>
      <c r="E51" s="28"/>
      <c r="F51" s="32" t="s">
        <v>74</v>
      </c>
      <c r="G51" s="28"/>
      <c r="H51" s="28"/>
      <c r="I51" s="29"/>
      <c r="J51" s="28"/>
      <c r="K51" s="28"/>
      <c r="L51" s="28"/>
      <c r="M51" s="32" t="s">
        <v>75</v>
      </c>
      <c r="N51" s="28"/>
      <c r="O51" s="28"/>
      <c r="P51" s="28"/>
      <c r="Q51" s="28"/>
    </row>
    <row r="52" spans="2:17" ht="18" customHeight="1" x14ac:dyDescent="0.35">
      <c r="B52" s="31" t="s">
        <v>76</v>
      </c>
      <c r="C52" s="28"/>
      <c r="D52" s="28"/>
      <c r="E52" s="28"/>
      <c r="F52" s="32" t="s">
        <v>77</v>
      </c>
      <c r="G52" s="28"/>
      <c r="H52" s="28"/>
      <c r="I52" s="29"/>
      <c r="J52" s="28"/>
      <c r="K52" s="28"/>
      <c r="L52" s="28"/>
      <c r="M52" s="32" t="s">
        <v>78</v>
      </c>
      <c r="N52" s="28"/>
      <c r="O52" s="28"/>
      <c r="P52" s="28"/>
      <c r="Q52" s="28"/>
    </row>
    <row r="53" spans="2:17" ht="18" customHeight="1" x14ac:dyDescent="0.35">
      <c r="B53" s="30"/>
      <c r="C53" s="28"/>
      <c r="D53" s="28"/>
      <c r="E53" s="28"/>
      <c r="F53" s="32" t="s">
        <v>79</v>
      </c>
      <c r="G53" s="28"/>
      <c r="H53" s="28"/>
      <c r="I53" s="29"/>
      <c r="J53" s="28"/>
      <c r="K53" s="28"/>
      <c r="L53" s="28"/>
      <c r="M53" s="32" t="s">
        <v>80</v>
      </c>
      <c r="N53" s="28"/>
      <c r="O53" s="28"/>
      <c r="P53" s="28"/>
      <c r="Q53" s="28"/>
    </row>
    <row r="54" spans="2:17" ht="18" customHeight="1" x14ac:dyDescent="0.25">
      <c r="B54" s="29"/>
      <c r="C54" s="29"/>
      <c r="D54" s="29"/>
      <c r="E54" s="29"/>
      <c r="F54" s="32" t="s">
        <v>81</v>
      </c>
      <c r="G54" s="29"/>
      <c r="H54" s="29"/>
      <c r="I54" s="29"/>
      <c r="J54" s="29"/>
      <c r="K54" s="29"/>
      <c r="L54" s="29"/>
      <c r="M54" s="32" t="s">
        <v>82</v>
      </c>
      <c r="N54" s="29"/>
      <c r="O54" s="29"/>
      <c r="P54" s="29"/>
      <c r="Q54" s="29"/>
    </row>
    <row r="55" spans="2:17" ht="18" customHeight="1" x14ac:dyDescent="0.35">
      <c r="B55" s="29"/>
      <c r="C55" s="29"/>
      <c r="D55" s="29"/>
      <c r="E55" s="29"/>
      <c r="F55" s="32" t="s">
        <v>83</v>
      </c>
      <c r="G55" s="34"/>
      <c r="H55" s="29"/>
      <c r="I55" s="29"/>
      <c r="J55" s="29"/>
      <c r="K55" s="29"/>
      <c r="L55" s="29"/>
      <c r="M55" s="32" t="s">
        <v>84</v>
      </c>
      <c r="N55" s="29"/>
      <c r="O55" s="29"/>
      <c r="P55" s="29"/>
      <c r="Q55" s="29"/>
    </row>
  </sheetData>
  <mergeCells count="32">
    <mergeCell ref="B27:K27"/>
    <mergeCell ref="L27:S27"/>
    <mergeCell ref="B28:S28"/>
    <mergeCell ref="L10:L26"/>
    <mergeCell ref="M10:M26"/>
    <mergeCell ref="N10:N26"/>
    <mergeCell ref="S10:S26"/>
    <mergeCell ref="O10:O26"/>
    <mergeCell ref="Q10:Q26"/>
    <mergeCell ref="R10:R26"/>
    <mergeCell ref="E10:E13"/>
    <mergeCell ref="P10:P26"/>
    <mergeCell ref="H10:H26"/>
    <mergeCell ref="I10:I26"/>
    <mergeCell ref="G10:G26"/>
    <mergeCell ref="B10:B26"/>
    <mergeCell ref="F10:F13"/>
    <mergeCell ref="F23:F26"/>
    <mergeCell ref="E23:E26"/>
    <mergeCell ref="F19:F22"/>
    <mergeCell ref="E19:E22"/>
    <mergeCell ref="F14:F18"/>
    <mergeCell ref="E14:E18"/>
    <mergeCell ref="G39:G40"/>
    <mergeCell ref="H39:H40"/>
    <mergeCell ref="I39:I40"/>
    <mergeCell ref="J39:J40"/>
    <mergeCell ref="B39:B40"/>
    <mergeCell ref="C39:C40"/>
    <mergeCell ref="D39:D40"/>
    <mergeCell ref="E39:E40"/>
    <mergeCell ref="F39:F40"/>
  </mergeCells>
  <pageMargins left="0.70866141732283472" right="0.70866141732283472" top="0.74803149606299213" bottom="0.74803149606299213" header="0.31496062992125984" footer="0.31496062992125984"/>
  <pageSetup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mlf</dc:creator>
  <cp:lastModifiedBy>mlf</cp:lastModifiedBy>
  <cp:lastPrinted>2021-01-26T20:30:46Z</cp:lastPrinted>
  <dcterms:created xsi:type="dcterms:W3CDTF">2021-01-25T13:04:29Z</dcterms:created>
  <dcterms:modified xsi:type="dcterms:W3CDTF">2021-01-27T13:36:08Z</dcterms:modified>
</cp:coreProperties>
</file>